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540" yWindow="15" windowWidth="23670" windowHeight="12615" activeTab="0"/>
  </bookViews>
  <sheets>
    <sheet name="Cessna 172N" sheetId="1" r:id="rId1"/>
    <sheet name="Envelope" sheetId="2" r:id="rId2"/>
  </sheets>
  <definedNames>
    <definedName name="_xlnm.Print_Area" localSheetId="0">'Cessna 172N'!$A$1:$K$45</definedName>
  </definedNames>
  <calcPr fullCalcOnLoad="1"/>
</workbook>
</file>

<file path=xl/comments1.xml><?xml version="1.0" encoding="utf-8"?>
<comments xmlns="http://schemas.openxmlformats.org/spreadsheetml/2006/main">
  <authors>
    <author>Erwin Eldering</author>
  </authors>
  <commentList>
    <comment ref="B39" authorId="0">
      <text>
        <r>
          <rPr>
            <b/>
            <sz val="8"/>
            <rFont val="Tahoma"/>
            <family val="2"/>
          </rPr>
          <t xml:space="preserve">LET OP:
Hier moeten LITERS ingevuld worden!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LET OP:
Hier moeten LITERS ingevuld worden!
</t>
        </r>
      </text>
    </comment>
    <comment ref="E32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31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33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34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35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36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37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38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39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40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41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42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</commentList>
</comments>
</file>

<file path=xl/sharedStrings.xml><?xml version="1.0" encoding="utf-8"?>
<sst xmlns="http://schemas.openxmlformats.org/spreadsheetml/2006/main" count="43" uniqueCount="38">
  <si>
    <t>Normal Category</t>
  </si>
  <si>
    <t>weight</t>
  </si>
  <si>
    <t>moment</t>
  </si>
  <si>
    <t xml:space="preserve">Registration </t>
  </si>
  <si>
    <t xml:space="preserve">Empty  Weight + Full Oil   </t>
  </si>
  <si>
    <t>Arm</t>
  </si>
  <si>
    <t>Postcode</t>
  </si>
  <si>
    <t>Nr</t>
  </si>
  <si>
    <t>Front Seat</t>
  </si>
  <si>
    <t>Zero FUEL Weight</t>
  </si>
  <si>
    <t>Landing  Weight</t>
  </si>
  <si>
    <r>
      <t>p</t>
    </r>
    <r>
      <rPr>
        <b/>
        <sz val="10"/>
        <color indexed="12"/>
        <rFont val="Wingdings 3"/>
        <family val="1"/>
      </rPr>
      <t xml:space="preserve"> </t>
    </r>
    <r>
      <rPr>
        <b/>
        <sz val="10"/>
        <rFont val="Arial"/>
        <family val="2"/>
      </rPr>
      <t>CHECK in Moment Envelope</t>
    </r>
  </si>
  <si>
    <r>
      <t>g</t>
    </r>
    <r>
      <rPr>
        <b/>
        <sz val="10"/>
        <rFont val="Tahoma"/>
        <family val="2"/>
      </rPr>
      <t xml:space="preserve">    </t>
    </r>
    <r>
      <rPr>
        <b/>
        <sz val="10"/>
        <rFont val="Arial"/>
        <family val="2"/>
      </rPr>
      <t>CHECK in Moment Envelope</t>
    </r>
  </si>
  <si>
    <r>
      <t>¨</t>
    </r>
    <r>
      <rPr>
        <b/>
        <sz val="10"/>
        <color indexed="50"/>
        <rFont val="Symbol"/>
        <family val="1"/>
      </rPr>
      <t xml:space="preserve">    </t>
    </r>
    <r>
      <rPr>
        <b/>
        <sz val="10"/>
        <rFont val="Arial"/>
        <family val="2"/>
      </rPr>
      <t>CHECK in Moment Envelope</t>
    </r>
  </si>
  <si>
    <r>
      <t xml:space="preserve">Fuel     </t>
    </r>
    <r>
      <rPr>
        <b/>
        <sz val="9"/>
        <rFont val="Symbol"/>
        <family val="1"/>
      </rPr>
      <t xml:space="preserve">® </t>
    </r>
    <r>
      <rPr>
        <b/>
        <sz val="9"/>
        <rFont val="Arial"/>
        <family val="2"/>
      </rPr>
      <t>liters</t>
    </r>
  </si>
  <si>
    <r>
      <t xml:space="preserve">Trip fuel   </t>
    </r>
    <r>
      <rPr>
        <b/>
        <sz val="9"/>
        <rFont val="Symbol"/>
        <family val="1"/>
      </rPr>
      <t xml:space="preserve">® </t>
    </r>
    <r>
      <rPr>
        <b/>
        <sz val="9"/>
        <rFont val="Arial"/>
        <family val="2"/>
      </rPr>
      <t>liters</t>
    </r>
  </si>
  <si>
    <t>Name</t>
  </si>
  <si>
    <t>Utility Category</t>
  </si>
  <si>
    <t>Rear Seat</t>
  </si>
  <si>
    <t>Bagage area 1</t>
  </si>
  <si>
    <t>Bagage area 2</t>
  </si>
  <si>
    <t>Front Seat (PIC)</t>
  </si>
  <si>
    <t>&amp; Un-useable FUEL</t>
  </si>
  <si>
    <t>Take-off Weight</t>
  </si>
  <si>
    <r>
      <t xml:space="preserve">kg </t>
    </r>
    <r>
      <rPr>
        <b/>
        <sz val="10"/>
        <rFont val="Wingdings"/>
        <family val="0"/>
      </rPr>
      <t>ê</t>
    </r>
  </si>
  <si>
    <t>lbs</t>
  </si>
  <si>
    <t xml:space="preserve">Aircraft </t>
  </si>
  <si>
    <t xml:space="preserve">Date of flight </t>
  </si>
  <si>
    <t xml:space="preserve">Departure </t>
  </si>
  <si>
    <t xml:space="preserve">Destination </t>
  </si>
  <si>
    <t>Filled in by</t>
  </si>
  <si>
    <r>
      <rPr>
        <b/>
        <sz val="11"/>
        <rFont val="Arial"/>
        <family val="2"/>
      </rPr>
      <t>Let op</t>
    </r>
    <r>
      <rPr>
        <sz val="11"/>
        <rFont val="Arial"/>
        <family val="2"/>
      </rPr>
      <t>: In alle gevallen dient u zelf te controleren of de berekeningen overeenkomstig POH &amp; weegrapport zijn!</t>
    </r>
  </si>
  <si>
    <t>Moment/1000</t>
  </si>
  <si>
    <t xml:space="preserve">Address information :  Pilot &amp; Passengers   </t>
  </si>
  <si>
    <t>PH VGC</t>
  </si>
  <si>
    <t>Cessna 172N    Ser No 17271277</t>
  </si>
  <si>
    <t>Versie 1.8  jh</t>
  </si>
  <si>
    <t>© 2017 NNAC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</si>
</sst>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Wingdings 3"/>
      <family val="1"/>
    </font>
    <font>
      <b/>
      <sz val="10"/>
      <color indexed="14"/>
      <name val="Wingdings 3"/>
      <family val="1"/>
    </font>
    <font>
      <sz val="10"/>
      <color indexed="10"/>
      <name val="Marlett"/>
      <family val="0"/>
    </font>
    <font>
      <b/>
      <sz val="10"/>
      <name val="Tahoma"/>
      <family val="2"/>
    </font>
    <font>
      <b/>
      <sz val="10"/>
      <color indexed="50"/>
      <name val="Symbol"/>
      <family val="1"/>
    </font>
    <font>
      <b/>
      <sz val="10"/>
      <color indexed="11"/>
      <name val="Symbol"/>
      <family val="1"/>
    </font>
    <font>
      <b/>
      <sz val="9"/>
      <name val="Arial"/>
      <family val="2"/>
    </font>
    <font>
      <b/>
      <sz val="9"/>
      <name val="Symbol"/>
      <family val="1"/>
    </font>
    <font>
      <b/>
      <sz val="10"/>
      <name val="Wingdings"/>
      <family val="0"/>
    </font>
    <font>
      <b/>
      <sz val="8"/>
      <name val="Tahoma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4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" fontId="2" fillId="33" borderId="10" xfId="0" applyNumberFormat="1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34" borderId="17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16" xfId="0" applyFont="1" applyFill="1" applyBorder="1" applyAlignment="1" applyProtection="1">
      <alignment horizontal="center"/>
      <protection/>
    </xf>
    <xf numFmtId="2" fontId="2" fillId="34" borderId="18" xfId="0" applyNumberFormat="1" applyFont="1" applyFill="1" applyBorder="1" applyAlignment="1" applyProtection="1">
      <alignment horizontal="right"/>
      <protection/>
    </xf>
    <xf numFmtId="0" fontId="2" fillId="34" borderId="15" xfId="0" applyFont="1" applyFill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1" fontId="2" fillId="0" borderId="18" xfId="0" applyNumberFormat="1" applyFont="1" applyFill="1" applyBorder="1" applyAlignment="1" applyProtection="1">
      <alignment horizontal="right"/>
      <protection/>
    </xf>
    <xf numFmtId="2" fontId="2" fillId="0" borderId="18" xfId="0" applyNumberFormat="1" applyFont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" fontId="2" fillId="34" borderId="18" xfId="0" applyNumberFormat="1" applyFont="1" applyFill="1" applyBorder="1" applyAlignment="1" applyProtection="1">
      <alignment vertical="center"/>
      <protection/>
    </xf>
    <xf numFmtId="2" fontId="2" fillId="34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19" xfId="0" applyFont="1" applyBorder="1" applyAlignment="1" applyProtection="1">
      <alignment/>
      <protection/>
    </xf>
    <xf numFmtId="1" fontId="2" fillId="0" borderId="20" xfId="0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 vertical="center"/>
      <protection/>
    </xf>
    <xf numFmtId="0" fontId="2" fillId="34" borderId="22" xfId="0" applyFont="1" applyFill="1" applyBorder="1" applyAlignment="1" applyProtection="1">
      <alignment vertical="center"/>
      <protection/>
    </xf>
    <xf numFmtId="1" fontId="2" fillId="34" borderId="22" xfId="0" applyNumberFormat="1" applyFont="1" applyFill="1" applyBorder="1" applyAlignment="1" applyProtection="1">
      <alignment vertical="center"/>
      <protection/>
    </xf>
    <xf numFmtId="2" fontId="2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15" fontId="3" fillId="0" borderId="23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 horizontal="right" wrapText="1"/>
      <protection/>
    </xf>
    <xf numFmtId="1" fontId="2" fillId="34" borderId="18" xfId="0" applyNumberFormat="1" applyFont="1" applyFill="1" applyBorder="1" applyAlignment="1" applyProtection="1">
      <alignment horizontal="right"/>
      <protection/>
    </xf>
    <xf numFmtId="164" fontId="2" fillId="34" borderId="18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164" fontId="2" fillId="34" borderId="18" xfId="0" applyNumberFormat="1" applyFont="1" applyFill="1" applyBorder="1" applyAlignment="1" applyProtection="1">
      <alignment vertical="center"/>
      <protection/>
    </xf>
    <xf numFmtId="164" fontId="2" fillId="0" borderId="20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58" fillId="0" borderId="0" xfId="0" applyFont="1" applyBorder="1" applyAlignment="1" applyProtection="1">
      <alignment/>
      <protection/>
    </xf>
    <xf numFmtId="0" fontId="14" fillId="0" borderId="25" xfId="0" applyFont="1" applyFill="1" applyBorder="1" applyAlignment="1" applyProtection="1">
      <alignment horizontal="center" vertical="center" textRotation="90"/>
      <protection/>
    </xf>
    <xf numFmtId="0" fontId="14" fillId="0" borderId="26" xfId="0" applyFont="1" applyFill="1" applyBorder="1" applyAlignment="1" applyProtection="1">
      <alignment horizontal="center" vertical="center" textRotation="90"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right"/>
      <protection/>
    </xf>
    <xf numFmtId="0" fontId="2" fillId="31" borderId="18" xfId="0" applyFont="1" applyFill="1" applyBorder="1" applyAlignment="1" applyProtection="1">
      <alignment horizontal="left"/>
      <protection locked="0"/>
    </xf>
    <xf numFmtId="0" fontId="2" fillId="33" borderId="30" xfId="0" applyFont="1" applyFill="1" applyBorder="1" applyAlignment="1" applyProtection="1">
      <alignment horizontal="left"/>
      <protection locked="0"/>
    </xf>
    <xf numFmtId="0" fontId="2" fillId="0" borderId="31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5" fillId="34" borderId="15" xfId="0" applyFont="1" applyFill="1" applyBorder="1" applyAlignment="1" applyProtection="1">
      <alignment horizontal="left" vertical="center" wrapText="1"/>
      <protection/>
    </xf>
    <xf numFmtId="0" fontId="5" fillId="34" borderId="24" xfId="0" applyFont="1" applyFill="1" applyBorder="1" applyAlignment="1" applyProtection="1">
      <alignment horizontal="left" vertical="center" wrapText="1"/>
      <protection/>
    </xf>
    <xf numFmtId="0" fontId="5" fillId="34" borderId="32" xfId="0" applyFont="1" applyFill="1" applyBorder="1" applyAlignment="1" applyProtection="1">
      <alignment horizontal="left" vertical="center" wrapText="1"/>
      <protection/>
    </xf>
    <xf numFmtId="9" fontId="2" fillId="33" borderId="31" xfId="0" applyNumberFormat="1" applyFont="1" applyFill="1" applyBorder="1" applyAlignment="1" applyProtection="1">
      <alignment horizontal="left"/>
      <protection locked="0"/>
    </xf>
    <xf numFmtId="0" fontId="2" fillId="31" borderId="31" xfId="0" applyFont="1" applyFill="1" applyBorder="1" applyAlignment="1" applyProtection="1">
      <alignment horizontal="left"/>
      <protection locked="0"/>
    </xf>
    <xf numFmtId="0" fontId="2" fillId="33" borderId="33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/>
    </xf>
    <xf numFmtId="0" fontId="2" fillId="34" borderId="16" xfId="0" applyFont="1" applyFill="1" applyBorder="1" applyAlignment="1" applyProtection="1">
      <alignment horizontal="left"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0" fontId="2" fillId="34" borderId="18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33" borderId="32" xfId="0" applyFont="1" applyFill="1" applyBorder="1" applyAlignment="1" applyProtection="1">
      <alignment horizontal="left"/>
      <protection locked="0"/>
    </xf>
    <xf numFmtId="15" fontId="3" fillId="0" borderId="23" xfId="0" applyNumberFormat="1" applyFont="1" applyBorder="1" applyAlignment="1" applyProtection="1">
      <alignment horizontal="right"/>
      <protection/>
    </xf>
    <xf numFmtId="0" fontId="3" fillId="0" borderId="23" xfId="0" applyFont="1" applyBorder="1" applyAlignment="1" applyProtection="1">
      <alignment horizontal="right"/>
      <protection/>
    </xf>
    <xf numFmtId="0" fontId="3" fillId="0" borderId="37" xfId="0" applyFont="1" applyBorder="1" applyAlignment="1" applyProtection="1">
      <alignment horizontal="right"/>
      <protection/>
    </xf>
    <xf numFmtId="0" fontId="59" fillId="0" borderId="24" xfId="0" applyFont="1" applyBorder="1" applyAlignment="1" applyProtection="1">
      <alignment horizontal="center"/>
      <protection/>
    </xf>
    <xf numFmtId="0" fontId="59" fillId="0" borderId="32" xfId="0" applyFont="1" applyBorder="1" applyAlignment="1" applyProtection="1">
      <alignment horizontal="center"/>
      <protection/>
    </xf>
    <xf numFmtId="0" fontId="60" fillId="34" borderId="24" xfId="0" applyFont="1" applyFill="1" applyBorder="1" applyAlignment="1" applyProtection="1">
      <alignment horizontal="center" vertical="center" wrapText="1"/>
      <protection/>
    </xf>
    <xf numFmtId="0" fontId="60" fillId="34" borderId="32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left" vertical="center" wrapText="1"/>
      <protection/>
    </xf>
    <xf numFmtId="0" fontId="9" fillId="34" borderId="39" xfId="0" applyFont="1" applyFill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wrapText="1"/>
      <protection/>
    </xf>
    <xf numFmtId="0" fontId="2" fillId="0" borderId="24" xfId="0" applyFont="1" applyBorder="1" applyAlignment="1" applyProtection="1">
      <alignment horizontal="left" wrapText="1"/>
      <protection/>
    </xf>
    <xf numFmtId="0" fontId="2" fillId="0" borderId="32" xfId="0" applyFont="1" applyBorder="1" applyAlignment="1" applyProtection="1">
      <alignment horizontal="left" wrapText="1"/>
      <protection/>
    </xf>
    <xf numFmtId="0" fontId="2" fillId="34" borderId="32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24" xfId="0" applyFont="1" applyFill="1" applyBorder="1" applyAlignment="1" applyProtection="1">
      <alignment horizontal="left" vertical="center" wrapText="1"/>
      <protection/>
    </xf>
    <xf numFmtId="0" fontId="59" fillId="0" borderId="40" xfId="0" applyFont="1" applyBorder="1" applyAlignment="1" applyProtection="1">
      <alignment horizontal="center"/>
      <protection/>
    </xf>
    <xf numFmtId="0" fontId="59" fillId="0" borderId="41" xfId="0" applyFont="1" applyBorder="1" applyAlignment="1" applyProtection="1">
      <alignment horizontal="center"/>
      <protection/>
    </xf>
    <xf numFmtId="0" fontId="59" fillId="0" borderId="4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0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name val="Cambria"/>
        <color rgb="FFFFFF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  <name val="Cambria"/>
        <color indexed="13"/>
      </font>
      <fill>
        <patternFill>
          <bgColor indexed="10"/>
        </patternFill>
      </fill>
    </dxf>
    <dxf>
      <fill>
        <patternFill>
          <bgColor indexed="41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Center Of Gravity Moment Envelope PH VGC</a:t>
            </a:r>
          </a:p>
        </c:rich>
      </c:tx>
      <c:layout>
        <c:manualLayout>
          <c:xMode val="factor"/>
          <c:yMode val="factor"/>
          <c:x val="-0.053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9475"/>
          <c:w val="0.80125"/>
          <c:h val="0.8225"/>
        </c:manualLayout>
      </c:layout>
      <c:scatterChart>
        <c:scatterStyle val="lineMarker"/>
        <c:varyColors val="0"/>
        <c:ser>
          <c:idx val="0"/>
          <c:order val="0"/>
          <c:tx>
            <c:v>Normal category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'Cessna 172N'!$C$3:$C$7</c:f>
              <c:numCache/>
            </c:numRef>
          </c:xVal>
          <c:yVal>
            <c:numRef>
              <c:f>'Cessna 172N'!$D$3:$D$7</c:f>
              <c:numCache/>
            </c:numRef>
          </c:yVal>
          <c:smooth val="0"/>
        </c:ser>
        <c:ser>
          <c:idx val="1"/>
          <c:order val="1"/>
          <c:tx>
            <c:v>Utility category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'Cessna 172N'!$E$3:$E$7</c:f>
              <c:numCache/>
            </c:numRef>
          </c:xVal>
          <c:yVal>
            <c:numRef>
              <c:f>'Cessna 172N'!$F$3:$F$7</c:f>
              <c:numCache/>
            </c:numRef>
          </c:yVal>
          <c:smooth val="0"/>
        </c:ser>
        <c:ser>
          <c:idx val="3"/>
          <c:order val="2"/>
          <c:tx>
            <c:v>TOW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'Cessna 172N'!$D$40</c:f>
              <c:numCache/>
            </c:numRef>
          </c:xVal>
          <c:yVal>
            <c:numRef>
              <c:f>'Cessna 172N'!$C$40</c:f>
              <c:numCache/>
            </c:numRef>
          </c:yVal>
          <c:smooth val="0"/>
        </c:ser>
        <c:ser>
          <c:idx val="2"/>
          <c:order val="3"/>
          <c:tx>
            <c:v>LW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'Cessna 172N'!$D$42</c:f>
              <c:numCache/>
            </c:numRef>
          </c:xVal>
          <c:yVal>
            <c:numRef>
              <c:f>'Cessna 172N'!$C$42</c:f>
              <c:numCache/>
            </c:numRef>
          </c:yVal>
          <c:smooth val="0"/>
        </c:ser>
        <c:ser>
          <c:idx val="4"/>
          <c:order val="4"/>
          <c:tx>
            <c:v>ZFW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'Cessna 172N'!$D$38</c:f>
              <c:numCache/>
            </c:numRef>
          </c:xVal>
          <c:yVal>
            <c:numRef>
              <c:f>'Cessna 172N'!$C$38</c:f>
              <c:numCache/>
            </c:numRef>
          </c:yVal>
          <c:smooth val="0"/>
        </c:ser>
        <c:axId val="55610927"/>
        <c:axId val="30736296"/>
      </c:scatterChart>
      <c:valAx>
        <c:axId val="55610927"/>
        <c:scaling>
          <c:orientation val="minMax"/>
          <c:max val="49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Aircraft Arm - inches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36296"/>
        <c:crossesAt val="560"/>
        <c:crossBetween val="midCat"/>
        <c:dispUnits/>
        <c:majorUnit val="1"/>
        <c:minorUnit val="0.2"/>
      </c:valAx>
      <c:valAx>
        <c:axId val="30736296"/>
        <c:scaling>
          <c:orientation val="minMax"/>
          <c:max val="24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Loaded Aircraft Weight [pounds]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10927"/>
        <c:crosses val="autoZero"/>
        <c:crossBetween val="midCat"/>
        <c:dispUnits/>
        <c:majorUnit val="5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25"/>
          <c:y val="0.35775"/>
          <c:w val="0.17125"/>
          <c:h val="0.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22"/>
          <c:w val="0.93125"/>
          <c:h val="0.79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Envelope!$B$3:$B$7</c:f>
              <c:numCache/>
            </c:numRef>
          </c:xVal>
          <c:yVal>
            <c:numRef>
              <c:f>Envelope!$C$3:$C$7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Envelope!$F$3:$F$7</c:f>
              <c:numCache/>
            </c:numRef>
          </c:xVal>
          <c:yVal>
            <c:numRef>
              <c:f>Envelope!$G$3:$G$7</c:f>
              <c:numCache/>
            </c:numRef>
          </c:yVal>
          <c:smooth val="0"/>
        </c:ser>
        <c:axId val="8191209"/>
        <c:axId val="6612018"/>
      </c:scatterChart>
      <c:valAx>
        <c:axId val="8191209"/>
        <c:scaling>
          <c:orientation val="minMax"/>
          <c:max val="115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Aircraft Load Moment [Lbs-inches]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  <c:crossAx val="6612018"/>
        <c:crossesAt val="560"/>
        <c:crossBetween val="midCat"/>
        <c:dispUnits/>
        <c:majorUnit val="5"/>
        <c:minorUnit val="1"/>
      </c:valAx>
      <c:valAx>
        <c:axId val="6612018"/>
        <c:scaling>
          <c:orientation val="minMax"/>
          <c:max val="24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Loaded Aircraft Weight [Lbs]</a:t>
                </a:r>
              </a:p>
            </c:rich>
          </c:tx>
          <c:layout>
            <c:manualLayout>
              <c:xMode val="factor"/>
              <c:yMode val="factor"/>
              <c:x val="-0.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  <c:crossAx val="8191209"/>
        <c:crossesAt val="45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57150</xdr:rowOff>
    </xdr:from>
    <xdr:ext cx="7200900" cy="4105275"/>
    <xdr:graphicFrame>
      <xdr:nvGraphicFramePr>
        <xdr:cNvPr id="1" name="Grafiek 1"/>
        <xdr:cNvGraphicFramePr/>
      </xdr:nvGraphicFramePr>
      <xdr:xfrm>
        <a:off x="38100" y="57150"/>
        <a:ext cx="72009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0</xdr:rowOff>
    </xdr:from>
    <xdr:to>
      <xdr:col>9</xdr:col>
      <xdr:colOff>533400</xdr:colOff>
      <xdr:row>31</xdr:row>
      <xdr:rowOff>133350</xdr:rowOff>
    </xdr:to>
    <xdr:graphicFrame>
      <xdr:nvGraphicFramePr>
        <xdr:cNvPr id="1" name="Grafiek 4"/>
        <xdr:cNvGraphicFramePr/>
      </xdr:nvGraphicFramePr>
      <xdr:xfrm>
        <a:off x="123825" y="1457325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tabSelected="1" showOutlineSymbols="0" workbookViewId="0" topLeftCell="A1">
      <selection activeCell="B36" sqref="B36"/>
    </sheetView>
  </sheetViews>
  <sheetFormatPr defaultColWidth="9.140625" defaultRowHeight="12.75"/>
  <cols>
    <col min="1" max="1" width="18.421875" style="6" customWidth="1"/>
    <col min="2" max="2" width="8.7109375" style="6" customWidth="1"/>
    <col min="3" max="3" width="8.00390625" style="6" customWidth="1"/>
    <col min="4" max="4" width="8.28125" style="6" customWidth="1"/>
    <col min="5" max="5" width="13.57421875" style="6" customWidth="1"/>
    <col min="6" max="6" width="22.57421875" style="6" customWidth="1"/>
    <col min="7" max="7" width="2.28125" style="6" customWidth="1"/>
    <col min="8" max="8" width="9.140625" style="6" customWidth="1"/>
    <col min="9" max="9" width="5.00390625" style="6" customWidth="1"/>
    <col min="10" max="10" width="10.57421875" style="6" customWidth="1"/>
    <col min="11" max="11" width="2.8515625" style="6" customWidth="1"/>
    <col min="12" max="16384" width="9.140625" style="6" customWidth="1"/>
  </cols>
  <sheetData>
    <row r="1" spans="1:11" ht="12.75">
      <c r="A1" s="52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2.75">
      <c r="A2" s="53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53"/>
      <c r="B3" s="7"/>
      <c r="C3" s="7">
        <v>35</v>
      </c>
      <c r="D3" s="7">
        <v>1500</v>
      </c>
      <c r="E3" s="7">
        <v>35</v>
      </c>
      <c r="F3" s="41">
        <v>1500</v>
      </c>
      <c r="G3" s="7"/>
      <c r="H3" s="7"/>
      <c r="I3" s="7"/>
      <c r="J3" s="7"/>
      <c r="K3" s="8"/>
    </row>
    <row r="4" spans="1:11" ht="12.75">
      <c r="A4" s="53"/>
      <c r="B4" s="7"/>
      <c r="C4" s="7">
        <v>35</v>
      </c>
      <c r="D4" s="7">
        <v>1950</v>
      </c>
      <c r="E4" s="7">
        <v>35</v>
      </c>
      <c r="F4" s="41">
        <v>1950</v>
      </c>
      <c r="G4" s="7"/>
      <c r="H4" s="7"/>
      <c r="I4" s="7"/>
      <c r="J4" s="7"/>
      <c r="K4" s="8"/>
    </row>
    <row r="5" spans="1:11" ht="12.75">
      <c r="A5" s="53"/>
      <c r="B5" s="7"/>
      <c r="C5" s="7">
        <v>38.5</v>
      </c>
      <c r="D5" s="7">
        <v>2300</v>
      </c>
      <c r="E5" s="7">
        <v>35.5</v>
      </c>
      <c r="F5" s="41">
        <v>2000</v>
      </c>
      <c r="G5" s="7"/>
      <c r="H5" s="7"/>
      <c r="I5" s="7"/>
      <c r="J5" s="7"/>
      <c r="K5" s="8"/>
    </row>
    <row r="6" spans="1:11" ht="12.75">
      <c r="A6" s="53"/>
      <c r="B6" s="7"/>
      <c r="C6" s="41">
        <v>47.3</v>
      </c>
      <c r="D6" s="41">
        <v>2300</v>
      </c>
      <c r="E6" s="41">
        <v>40.5</v>
      </c>
      <c r="F6" s="41">
        <v>2000</v>
      </c>
      <c r="G6" s="7"/>
      <c r="H6" s="7"/>
      <c r="I6" s="7"/>
      <c r="J6" s="7"/>
      <c r="K6" s="8"/>
    </row>
    <row r="7" spans="1:11" ht="12.75">
      <c r="A7" s="53"/>
      <c r="B7" s="7"/>
      <c r="C7" s="41">
        <v>47.3</v>
      </c>
      <c r="D7" s="41">
        <v>1500</v>
      </c>
      <c r="E7" s="41">
        <v>40.5</v>
      </c>
      <c r="F7" s="41">
        <v>1500</v>
      </c>
      <c r="G7" s="7"/>
      <c r="H7" s="7"/>
      <c r="I7" s="7"/>
      <c r="J7" s="7"/>
      <c r="K7" s="8"/>
    </row>
    <row r="8" spans="1:11" ht="12.75">
      <c r="A8" s="53"/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53"/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53"/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53"/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53"/>
      <c r="B12" s="7"/>
      <c r="C12" s="7"/>
      <c r="D12" s="7"/>
      <c r="E12" s="7"/>
      <c r="F12" s="7"/>
      <c r="G12" s="7"/>
      <c r="H12" s="7"/>
      <c r="I12" s="7"/>
      <c r="J12" s="7"/>
      <c r="K12" s="8"/>
    </row>
    <row r="13" spans="1:11" ht="12.75">
      <c r="A13" s="53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ht="12.75">
      <c r="A14" s="53"/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53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53"/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ht="12.75">
      <c r="A17" s="53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ht="12.75">
      <c r="A18" s="53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ht="12.75">
      <c r="A19" s="53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ht="12.75">
      <c r="A20" s="53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ht="12.75">
      <c r="A21" s="53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ht="12.75">
      <c r="A22" s="53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ht="12.75">
      <c r="A23" s="53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ht="12.75">
      <c r="A24" s="53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ht="12.75">
      <c r="A25" s="53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ht="13.5" thickBot="1">
      <c r="A26" s="53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ht="12.75">
      <c r="A27" s="54" t="s">
        <v>3</v>
      </c>
      <c r="B27" s="59" t="s">
        <v>34</v>
      </c>
      <c r="C27" s="59"/>
      <c r="D27" s="59"/>
      <c r="E27" s="59"/>
      <c r="F27" s="55" t="s">
        <v>27</v>
      </c>
      <c r="G27" s="56"/>
      <c r="H27" s="64"/>
      <c r="I27" s="65"/>
      <c r="J27" s="65"/>
      <c r="K27" s="66"/>
    </row>
    <row r="28" spans="1:11" ht="12.75">
      <c r="A28" s="10" t="s">
        <v>26</v>
      </c>
      <c r="B28" s="60" t="s">
        <v>35</v>
      </c>
      <c r="C28" s="60"/>
      <c r="D28" s="60"/>
      <c r="E28" s="60"/>
      <c r="F28" s="11" t="s">
        <v>28</v>
      </c>
      <c r="G28" s="12"/>
      <c r="H28" s="57"/>
      <c r="I28" s="57"/>
      <c r="J28" s="57"/>
      <c r="K28" s="58"/>
    </row>
    <row r="29" spans="1:11" ht="12.75">
      <c r="A29" s="10" t="s">
        <v>30</v>
      </c>
      <c r="B29" s="57"/>
      <c r="C29" s="57"/>
      <c r="D29" s="57"/>
      <c r="E29" s="57"/>
      <c r="F29" s="11" t="s">
        <v>29</v>
      </c>
      <c r="G29" s="12"/>
      <c r="H29" s="57"/>
      <c r="I29" s="57"/>
      <c r="J29" s="57"/>
      <c r="K29" s="58"/>
    </row>
    <row r="30" spans="1:11" ht="12.75" customHeight="1">
      <c r="A30" s="13" t="s">
        <v>4</v>
      </c>
      <c r="B30" s="14"/>
      <c r="C30" s="15" t="s">
        <v>25</v>
      </c>
      <c r="D30" s="15" t="s">
        <v>5</v>
      </c>
      <c r="E30" s="42" t="s">
        <v>32</v>
      </c>
      <c r="F30" s="16" t="s">
        <v>33</v>
      </c>
      <c r="G30" s="17"/>
      <c r="H30" s="16"/>
      <c r="I30" s="16"/>
      <c r="J30" s="16"/>
      <c r="K30" s="9"/>
    </row>
    <row r="31" spans="1:11" ht="12.75">
      <c r="A31" s="18" t="s">
        <v>22</v>
      </c>
      <c r="B31" s="19" t="s">
        <v>24</v>
      </c>
      <c r="C31" s="43">
        <v>1523.3</v>
      </c>
      <c r="D31" s="44">
        <f>(E31*1000)/C31</f>
        <v>43.834339919910725</v>
      </c>
      <c r="E31" s="20">
        <f>66772.85/1000</f>
        <v>66.77285</v>
      </c>
      <c r="F31" s="21" t="s">
        <v>16</v>
      </c>
      <c r="G31" s="14"/>
      <c r="H31" s="67" t="s">
        <v>6</v>
      </c>
      <c r="I31" s="68"/>
      <c r="J31" s="67" t="s">
        <v>7</v>
      </c>
      <c r="K31" s="92"/>
    </row>
    <row r="32" spans="1:11" ht="12.75">
      <c r="A32" s="22" t="s">
        <v>21</v>
      </c>
      <c r="B32" s="3"/>
      <c r="C32" s="23">
        <f aca="true" t="shared" si="0" ref="C32:C37">B32*2.2</f>
        <v>0</v>
      </c>
      <c r="D32" s="45">
        <v>37</v>
      </c>
      <c r="E32" s="24">
        <f aca="true" t="shared" si="1" ref="E32:E37">C32*D32/1000</f>
        <v>0</v>
      </c>
      <c r="F32" s="71"/>
      <c r="G32" s="57"/>
      <c r="H32" s="57"/>
      <c r="I32" s="57"/>
      <c r="J32" s="57"/>
      <c r="K32" s="58"/>
    </row>
    <row r="33" spans="1:11" ht="12.75">
      <c r="A33" s="22" t="s">
        <v>8</v>
      </c>
      <c r="B33" s="3"/>
      <c r="C33" s="23">
        <f t="shared" si="0"/>
        <v>0</v>
      </c>
      <c r="D33" s="45">
        <v>37</v>
      </c>
      <c r="E33" s="24">
        <f t="shared" si="1"/>
        <v>0</v>
      </c>
      <c r="F33" s="71"/>
      <c r="G33" s="57"/>
      <c r="H33" s="57"/>
      <c r="I33" s="57"/>
      <c r="J33" s="57"/>
      <c r="K33" s="58"/>
    </row>
    <row r="34" spans="1:11" ht="12.75">
      <c r="A34" s="22" t="s">
        <v>18</v>
      </c>
      <c r="B34" s="3"/>
      <c r="C34" s="25">
        <f t="shared" si="0"/>
        <v>0</v>
      </c>
      <c r="D34" s="46">
        <v>73</v>
      </c>
      <c r="E34" s="24">
        <f t="shared" si="1"/>
        <v>0</v>
      </c>
      <c r="F34" s="78"/>
      <c r="G34" s="71"/>
      <c r="H34" s="78"/>
      <c r="I34" s="71"/>
      <c r="J34" s="78"/>
      <c r="K34" s="79"/>
    </row>
    <row r="35" spans="1:11" ht="12.75">
      <c r="A35" s="22" t="s">
        <v>18</v>
      </c>
      <c r="B35" s="3"/>
      <c r="C35" s="25">
        <f t="shared" si="0"/>
        <v>0</v>
      </c>
      <c r="D35" s="46">
        <v>73</v>
      </c>
      <c r="E35" s="24">
        <f t="shared" si="1"/>
        <v>0</v>
      </c>
      <c r="F35" s="78"/>
      <c r="G35" s="71"/>
      <c r="H35" s="78"/>
      <c r="I35" s="71"/>
      <c r="J35" s="78"/>
      <c r="K35" s="79"/>
    </row>
    <row r="36" spans="1:11" ht="12.75">
      <c r="A36" s="27" t="s">
        <v>19</v>
      </c>
      <c r="B36" s="3"/>
      <c r="C36" s="25">
        <f t="shared" si="0"/>
        <v>0</v>
      </c>
      <c r="D36" s="46">
        <v>95</v>
      </c>
      <c r="E36" s="24">
        <f t="shared" si="1"/>
        <v>0</v>
      </c>
      <c r="F36" s="95" t="str">
        <f>IF(C36&gt;120,"CROSS MAX. WEIGHT (54 kg) BAGAGE 1 !!",IF(C37&gt;50,"CROSS MAX. WEIGHT (22 kg) BAGAGE 2 !!",IF((C36+C37)&gt;120,"CROSS MAX WEIGHT (54 kg) BAGAGE 1 + 2 !!"," ")))</f>
        <v> </v>
      </c>
      <c r="G36" s="96"/>
      <c r="H36" s="96"/>
      <c r="I36" s="96"/>
      <c r="J36" s="96"/>
      <c r="K36" s="97"/>
    </row>
    <row r="37" spans="1:11" ht="12.75">
      <c r="A37" s="27" t="s">
        <v>20</v>
      </c>
      <c r="B37" s="3"/>
      <c r="C37" s="25">
        <f t="shared" si="0"/>
        <v>0</v>
      </c>
      <c r="D37" s="46">
        <v>123</v>
      </c>
      <c r="E37" s="26">
        <f t="shared" si="1"/>
        <v>0</v>
      </c>
      <c r="F37" s="51">
        <f>IF(D40&gt;38.4,((2301-1511-C32-C33-C34-C35-C36-C37)/2.2)/0.72,(H37-1511-C32-C33-C34-C35-C36-C37)/2.2/0.72)</f>
        <v>498.73737373737373</v>
      </c>
      <c r="G37" s="28"/>
      <c r="H37" s="51">
        <f>1950+(D40-35)*100</f>
        <v>2833.4339919910726</v>
      </c>
      <c r="I37" s="28"/>
      <c r="J37" s="28"/>
      <c r="K37" s="8"/>
    </row>
    <row r="38" spans="1:11" s="31" customFormat="1" ht="18" customHeight="1">
      <c r="A38" s="69" t="s">
        <v>9</v>
      </c>
      <c r="B38" s="70"/>
      <c r="C38" s="29">
        <f>SUM(C31:C37)</f>
        <v>1523.3</v>
      </c>
      <c r="D38" s="47">
        <f>E38*1000/C38</f>
        <v>43.834339919910725</v>
      </c>
      <c r="E38" s="30">
        <f>SUM(E31:E37)</f>
        <v>66.77285</v>
      </c>
      <c r="F38" s="61" t="s">
        <v>11</v>
      </c>
      <c r="G38" s="62"/>
      <c r="H38" s="62"/>
      <c r="I38" s="62"/>
      <c r="J38" s="62"/>
      <c r="K38" s="63"/>
    </row>
    <row r="39" spans="1:17" ht="12.75">
      <c r="A39" s="32" t="s">
        <v>14</v>
      </c>
      <c r="B39" s="3"/>
      <c r="C39" s="33">
        <f>B39*0.72*2.2</f>
        <v>0</v>
      </c>
      <c r="D39" s="48">
        <v>47.92</v>
      </c>
      <c r="E39" s="24">
        <f>C39*D39/1000</f>
        <v>0</v>
      </c>
      <c r="F39" s="49" t="str">
        <f>IF(F37&gt;152,"Max. 152 liter",CONCATENATE("Max. ",ROUNDDOWN(F37,0)," liter"))</f>
        <v>Max. 152 liter</v>
      </c>
      <c r="G39" s="50"/>
      <c r="H39" s="83">
        <f>IF(OR(D38&lt;35,D40&lt;35,D42&lt;35,D38&gt;47.3,D40&gt;47.3,D42&gt;47.3,C40&gt;2301,C40&gt;H37),"OUT OF ENVELOPE!!!","")</f>
      </c>
      <c r="I39" s="83"/>
      <c r="J39" s="83"/>
      <c r="K39" s="84"/>
      <c r="Q39" s="41"/>
    </row>
    <row r="40" spans="1:11" s="31" customFormat="1" ht="18" customHeight="1">
      <c r="A40" s="69" t="s">
        <v>23</v>
      </c>
      <c r="B40" s="70"/>
      <c r="C40" s="29">
        <f>C38+C39</f>
        <v>1523.3</v>
      </c>
      <c r="D40" s="47">
        <f>E40*1000/C40</f>
        <v>43.834339919910725</v>
      </c>
      <c r="E40" s="30">
        <f>E38+E39</f>
        <v>66.77285</v>
      </c>
      <c r="F40" s="93" t="s">
        <v>12</v>
      </c>
      <c r="G40" s="94"/>
      <c r="H40" s="94"/>
      <c r="I40" s="85"/>
      <c r="J40" s="85"/>
      <c r="K40" s="86"/>
    </row>
    <row r="41" spans="1:11" ht="12.75" customHeight="1">
      <c r="A41" s="32" t="s">
        <v>15</v>
      </c>
      <c r="B41" s="3"/>
      <c r="C41" s="33">
        <f>B41*0.72*2.2</f>
        <v>0</v>
      </c>
      <c r="D41" s="48">
        <v>47.92</v>
      </c>
      <c r="E41" s="24">
        <f>C41*D41/1000</f>
        <v>0</v>
      </c>
      <c r="F41" s="89" t="str">
        <f>IF(B41&gt;B39,"TRIPFUEL EXCEEDS BLOCKFUEL!!!","Trip Fuel Consumption: POH figures 5-6 &amp; 5-7")</f>
        <v>Trip Fuel Consumption: POH figures 5-6 &amp; 5-7</v>
      </c>
      <c r="G41" s="90"/>
      <c r="H41" s="90"/>
      <c r="I41" s="90"/>
      <c r="J41" s="90"/>
      <c r="K41" s="91"/>
    </row>
    <row r="42" spans="1:11" s="38" customFormat="1" ht="18" customHeight="1" thickBot="1">
      <c r="A42" s="34" t="s">
        <v>10</v>
      </c>
      <c r="B42" s="35"/>
      <c r="C42" s="36">
        <f>C40-C41</f>
        <v>1523.3</v>
      </c>
      <c r="D42" s="47">
        <f>E42*1000/C42</f>
        <v>43.834339919910725</v>
      </c>
      <c r="E42" s="37">
        <f>E40-E41</f>
        <v>66.77285</v>
      </c>
      <c r="F42" s="87" t="s">
        <v>13</v>
      </c>
      <c r="G42" s="87"/>
      <c r="H42" s="87"/>
      <c r="I42" s="87"/>
      <c r="J42" s="87"/>
      <c r="K42" s="88"/>
    </row>
    <row r="43" spans="1:11" ht="15" customHeight="1" thickBot="1">
      <c r="A43" s="98" t="s">
        <v>36</v>
      </c>
      <c r="B43" s="39"/>
      <c r="C43" s="39"/>
      <c r="D43" s="39"/>
      <c r="E43" s="39" t="s">
        <v>37</v>
      </c>
      <c r="F43" s="39"/>
      <c r="G43" s="40"/>
      <c r="H43" s="39"/>
      <c r="I43" s="80">
        <v>42997</v>
      </c>
      <c r="J43" s="81"/>
      <c r="K43" s="82"/>
    </row>
    <row r="44" spans="1:11" ht="9.75" customHeight="1">
      <c r="A44" s="72" t="s">
        <v>31</v>
      </c>
      <c r="B44" s="73"/>
      <c r="C44" s="73"/>
      <c r="D44" s="73"/>
      <c r="E44" s="73"/>
      <c r="F44" s="73"/>
      <c r="G44" s="73"/>
      <c r="H44" s="73"/>
      <c r="I44" s="73"/>
      <c r="J44" s="73"/>
      <c r="K44" s="74"/>
    </row>
    <row r="45" spans="1:11" ht="12.75" customHeight="1" thickBot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7"/>
    </row>
    <row r="46" ht="12.75"/>
  </sheetData>
  <sheetProtection sheet="1" objects="1" scenarios="1" selectLockedCells="1"/>
  <mergeCells count="31">
    <mergeCell ref="A40:B40"/>
    <mergeCell ref="F41:K41"/>
    <mergeCell ref="H28:K28"/>
    <mergeCell ref="H29:K29"/>
    <mergeCell ref="F32:G32"/>
    <mergeCell ref="J32:K32"/>
    <mergeCell ref="J31:K31"/>
    <mergeCell ref="F40:H40"/>
    <mergeCell ref="F36:K36"/>
    <mergeCell ref="H34:I34"/>
    <mergeCell ref="I43:K43"/>
    <mergeCell ref="H39:K39"/>
    <mergeCell ref="H35:I35"/>
    <mergeCell ref="I40:K40"/>
    <mergeCell ref="F42:K42"/>
    <mergeCell ref="F38:K38"/>
    <mergeCell ref="H27:K27"/>
    <mergeCell ref="H31:I31"/>
    <mergeCell ref="A38:B38"/>
    <mergeCell ref="F33:G33"/>
    <mergeCell ref="A44:K45"/>
    <mergeCell ref="J34:K34"/>
    <mergeCell ref="J35:K35"/>
    <mergeCell ref="F34:G34"/>
    <mergeCell ref="F35:G35"/>
    <mergeCell ref="J33:K33"/>
    <mergeCell ref="B27:E27"/>
    <mergeCell ref="B28:E28"/>
    <mergeCell ref="B29:E29"/>
    <mergeCell ref="H33:I33"/>
    <mergeCell ref="H32:I32"/>
  </mergeCells>
  <conditionalFormatting sqref="F40 F38 F42">
    <cfRule type="cellIs" priority="10" dxfId="8" operator="equal" stopIfTrue="1">
      <formula>""</formula>
    </cfRule>
  </conditionalFormatting>
  <conditionalFormatting sqref="F41">
    <cfRule type="cellIs" priority="11" dxfId="9" operator="equal" stopIfTrue="1">
      <formula>"TRIPFUEL EXCEEDS BLOCKFUEL!!!"</formula>
    </cfRule>
  </conditionalFormatting>
  <conditionalFormatting sqref="B39">
    <cfRule type="cellIs" priority="9" dxfId="0" operator="greaterThan" stopIfTrue="1">
      <formula>$F$37</formula>
    </cfRule>
    <cfRule type="cellIs" priority="14" dxfId="5" operator="greaterThan" stopIfTrue="1">
      <formula>152</formula>
    </cfRule>
  </conditionalFormatting>
  <conditionalFormatting sqref="B41">
    <cfRule type="cellIs" priority="8" dxfId="0" operator="greaterThan" stopIfTrue="1">
      <formula>$B$39</formula>
    </cfRule>
  </conditionalFormatting>
  <conditionalFormatting sqref="H39:K39">
    <cfRule type="cellIs" priority="6" dxfId="0" operator="equal" stopIfTrue="1">
      <formula>"OUT OF ENVELOPE!!!"</formula>
    </cfRule>
  </conditionalFormatting>
  <conditionalFormatting sqref="F36:K36">
    <cfRule type="cellIs" priority="1" dxfId="0" operator="equal" stopIfTrue="1">
      <formula>"CROSS MAX WEIGHT (54 kg) BAGAGE 1 + 2 !!"</formula>
    </cfRule>
    <cfRule type="cellIs" priority="2" dxfId="0" operator="equal" stopIfTrue="1">
      <formula>"CROSS MAX. WEIGHT (22 kg) BAGAGE 2 !!"</formula>
    </cfRule>
    <cfRule type="cellIs" priority="3" dxfId="0" operator="equal" stopIfTrue="1">
      <formula>"CROSS MAX. WEIGHT (54 kg) BAGAGE 1 !!"</formula>
    </cfRule>
  </conditionalFormatting>
  <printOptions/>
  <pageMargins left="0.17" right="0.14" top="1" bottom="1" header="0.5" footer="0.5"/>
  <pageSetup fitToHeight="1" fitToWidth="1"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6" sqref="F6"/>
    </sheetView>
  </sheetViews>
  <sheetFormatPr defaultColWidth="9.140625" defaultRowHeight="12.75"/>
  <sheetData>
    <row r="1" spans="1:7" ht="12.75">
      <c r="A1" s="1" t="s">
        <v>0</v>
      </c>
      <c r="B1" s="1"/>
      <c r="C1" s="1"/>
      <c r="D1" s="1"/>
      <c r="E1" s="1" t="s">
        <v>17</v>
      </c>
      <c r="F1" s="1"/>
      <c r="G1" s="1"/>
    </row>
    <row r="2" spans="1:7" ht="12.75">
      <c r="A2" s="1" t="s">
        <v>1</v>
      </c>
      <c r="B2" s="1" t="s">
        <v>2</v>
      </c>
      <c r="C2" s="1" t="s">
        <v>1</v>
      </c>
      <c r="D2" s="1"/>
      <c r="E2" s="1" t="s">
        <v>1</v>
      </c>
      <c r="F2" s="1" t="s">
        <v>2</v>
      </c>
      <c r="G2" s="1" t="s">
        <v>1</v>
      </c>
    </row>
    <row r="3" spans="1:7" ht="12.75">
      <c r="A3">
        <v>1500</v>
      </c>
      <c r="B3">
        <v>52.5</v>
      </c>
      <c r="C3">
        <v>1500</v>
      </c>
      <c r="E3">
        <v>1500</v>
      </c>
      <c r="F3">
        <v>52.5</v>
      </c>
      <c r="G3">
        <v>1500</v>
      </c>
    </row>
    <row r="4" spans="1:7" ht="12.75">
      <c r="A4">
        <v>1950</v>
      </c>
      <c r="B4">
        <v>68</v>
      </c>
      <c r="C4">
        <v>1950</v>
      </c>
      <c r="E4">
        <v>1950</v>
      </c>
      <c r="F4">
        <v>68</v>
      </c>
      <c r="G4">
        <v>1950</v>
      </c>
    </row>
    <row r="5" spans="1:7" ht="12.75">
      <c r="A5">
        <v>2300</v>
      </c>
      <c r="B5">
        <v>88</v>
      </c>
      <c r="C5">
        <v>2300</v>
      </c>
      <c r="E5">
        <v>2000</v>
      </c>
      <c r="F5">
        <v>71</v>
      </c>
      <c r="G5">
        <v>2000</v>
      </c>
    </row>
    <row r="6" spans="1:7" ht="12.75">
      <c r="A6">
        <v>2300</v>
      </c>
      <c r="B6">
        <v>109</v>
      </c>
      <c r="C6">
        <v>2300</v>
      </c>
      <c r="E6">
        <v>2000</v>
      </c>
      <c r="F6">
        <v>81.5</v>
      </c>
      <c r="G6">
        <v>2000</v>
      </c>
    </row>
    <row r="7" spans="1:7" ht="12.75">
      <c r="A7" s="2">
        <v>1500</v>
      </c>
      <c r="B7" s="2">
        <v>70</v>
      </c>
      <c r="C7">
        <v>1500</v>
      </c>
      <c r="E7" s="2">
        <v>1500</v>
      </c>
      <c r="F7" s="2">
        <v>61</v>
      </c>
      <c r="G7">
        <v>1500</v>
      </c>
    </row>
    <row r="8" spans="1:6" ht="12.75">
      <c r="A8" s="2"/>
      <c r="B8" s="2"/>
      <c r="E8" s="2"/>
      <c r="F8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Univé Verzekeringen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Jelte</cp:lastModifiedBy>
  <cp:lastPrinted>2013-04-24T17:34:57Z</cp:lastPrinted>
  <dcterms:created xsi:type="dcterms:W3CDTF">2007-07-06T13:11:19Z</dcterms:created>
  <dcterms:modified xsi:type="dcterms:W3CDTF">2017-09-19T19:53:24Z</dcterms:modified>
  <cp:category/>
  <cp:version/>
  <cp:contentType/>
  <cp:contentStatus/>
</cp:coreProperties>
</file>